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45" activeTab="0"/>
  </bookViews>
  <sheets>
    <sheet name="Plan de vuelo" sheetId="1" r:id="rId1"/>
    <sheet name="Al Alternativo" sheetId="2" r:id="rId2"/>
  </sheets>
  <definedNames>
    <definedName name="_xlnm.Print_Area" localSheetId="1">'Al Alternativo'!$A$6:$J$58</definedName>
    <definedName name="_xlnm.Print_Area" localSheetId="0">'Plan de vuelo'!$A$1:$J$58</definedName>
  </definedNames>
  <calcPr fullCalcOnLoad="1"/>
</workbook>
</file>

<file path=xl/sharedStrings.xml><?xml version="1.0" encoding="utf-8"?>
<sst xmlns="http://schemas.openxmlformats.org/spreadsheetml/2006/main" count="139" uniqueCount="79">
  <si>
    <t>PLAN DE VUELO VFR</t>
  </si>
  <si>
    <t xml:space="preserve"> AirHispania, Líneas Aéreas Virtuales</t>
  </si>
  <si>
    <t>Aeronave:</t>
  </si>
  <si>
    <t>Cessna 182 Skylane</t>
  </si>
  <si>
    <t>Apt. Salida:</t>
  </si>
  <si>
    <t>Alternat.</t>
  </si>
  <si>
    <t>Matrícula:</t>
  </si>
  <si>
    <t>EC-SKY</t>
  </si>
  <si>
    <t>Apt. Llegada:</t>
  </si>
  <si>
    <t>Motor:</t>
  </si>
  <si>
    <t>230 CV</t>
  </si>
  <si>
    <t>Hora Salida:</t>
  </si>
  <si>
    <t>Z</t>
  </si>
  <si>
    <t>Consumo:</t>
  </si>
  <si>
    <t>Gal/h</t>
  </si>
  <si>
    <t>Litros/h</t>
  </si>
  <si>
    <t>Hora Llegada:</t>
  </si>
  <si>
    <t>Tramo</t>
  </si>
  <si>
    <t>IAS</t>
  </si>
  <si>
    <t>Rumbo</t>
  </si>
  <si>
    <t>Parcial</t>
  </si>
  <si>
    <t>Acum</t>
  </si>
  <si>
    <t>ETE</t>
  </si>
  <si>
    <t>ETA</t>
  </si>
  <si>
    <t>RTA</t>
  </si>
  <si>
    <t>TAS</t>
  </si>
  <si>
    <t>TOTALES</t>
  </si>
  <si>
    <t>-</t>
  </si>
  <si>
    <t>Observaciones:</t>
  </si>
  <si>
    <t>Carga:</t>
  </si>
  <si>
    <t>2 pasajeros + equipaje = 400 libras</t>
  </si>
  <si>
    <t>Meteorología:</t>
  </si>
  <si>
    <t>Real</t>
  </si>
  <si>
    <t>Combustible:</t>
  </si>
  <si>
    <t>Galones</t>
  </si>
  <si>
    <t>En cada depósito</t>
  </si>
  <si>
    <t>Litros</t>
  </si>
  <si>
    <t>Reserva 45 minutos:</t>
  </si>
  <si>
    <t>minutos</t>
  </si>
  <si>
    <t>Salida, Llegada, espera:</t>
  </si>
  <si>
    <t>Estimado de vuelo:</t>
  </si>
  <si>
    <t>Tiempo máximo al alternativo:</t>
  </si>
  <si>
    <t xml:space="preserve">     Ver Plan de Vuelo en hoja aparte.</t>
  </si>
  <si>
    <t>Total:</t>
  </si>
  <si>
    <t>Notas varias:</t>
  </si>
  <si>
    <t>Origen del FP al Altern.</t>
  </si>
  <si>
    <t>Aeródromo Alternativo</t>
  </si>
  <si>
    <t>(1)  A la izquierda del castillo.</t>
  </si>
  <si>
    <t>(2)  Detrás de las antenas de radio. Rodear la montaña.</t>
  </si>
  <si>
    <t>Altitud</t>
  </si>
  <si>
    <t>Nombre Piloto:</t>
  </si>
  <si>
    <t>Indicativo:</t>
  </si>
  <si>
    <t>180</t>
  </si>
  <si>
    <t>270</t>
  </si>
  <si>
    <t>4 pasajeros + equipaje = 400 libras</t>
  </si>
  <si>
    <t xml:space="preserve">Para Informacion de Tráfico a 5 Mn del aeropuerto de Almeria abandonando CTR a 100 KIAS y 1000 AGL con </t>
  </si>
  <si>
    <t>direcion 90º € AHS146E</t>
  </si>
  <si>
    <t>Tramo 1:Abandonando CTR</t>
  </si>
  <si>
    <t>Tramo 2: (Ascenso)</t>
  </si>
  <si>
    <t>Para iInformación de trafico a unos 15 MN del Aeropuerto de Alicante Viramos a 180º(S) y ascendemos a 4500 pies  con</t>
  </si>
  <si>
    <t>LETP</t>
  </si>
  <si>
    <t>LEFM</t>
  </si>
  <si>
    <t>Tramo 1 LETP -E</t>
  </si>
  <si>
    <t>LETP Salgo por Punto W</t>
  </si>
  <si>
    <t>Segundo Tramo rumbo 180º</t>
  </si>
  <si>
    <t>Tercer Tramo</t>
  </si>
  <si>
    <t>240</t>
  </si>
  <si>
    <t>Cuarto Tramo</t>
  </si>
  <si>
    <t>250</t>
  </si>
  <si>
    <t>Quinto Tramo</t>
  </si>
  <si>
    <t>LEFM (Fuentemilano)</t>
  </si>
  <si>
    <t>120</t>
  </si>
  <si>
    <t>Tramo 2 - E - WP2</t>
  </si>
  <si>
    <t>26</t>
  </si>
  <si>
    <t>295</t>
  </si>
  <si>
    <t>174</t>
  </si>
  <si>
    <t>Tramo 4 CASTILLEJOS A LETP</t>
  </si>
  <si>
    <t>AHS146E</t>
  </si>
  <si>
    <t>Tramo 3 -WP2- CASTILLEJOS (N)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</si>
</sst>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hh:mm"/>
    <numFmt numFmtId="173" formatCode="0.0"/>
    <numFmt numFmtId="174" formatCode="h:mm;@"/>
    <numFmt numFmtId="175" formatCode="[mm]:ss"/>
  </numFmts>
  <fonts count="42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2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2" fillId="33" borderId="14" xfId="0" applyFont="1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2" fillId="33" borderId="17" xfId="0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2" fontId="2" fillId="33" borderId="17" xfId="0" applyNumberFormat="1" applyFont="1" applyFill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" fillId="33" borderId="24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/>
    </xf>
    <xf numFmtId="173" fontId="3" fillId="0" borderId="24" xfId="0" applyNumberFormat="1" applyFont="1" applyFill="1" applyBorder="1" applyAlignment="1" applyProtection="1">
      <alignment/>
      <protection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172" fontId="3" fillId="0" borderId="24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33" borderId="31" xfId="0" applyFont="1" applyFill="1" applyBorder="1" applyAlignment="1" applyProtection="1">
      <alignment/>
      <protection locked="0"/>
    </xf>
    <xf numFmtId="0" fontId="2" fillId="33" borderId="32" xfId="0" applyFont="1" applyFill="1" applyBorder="1" applyAlignment="1" applyProtection="1">
      <alignment horizontal="center"/>
      <protection locked="0"/>
    </xf>
    <xf numFmtId="49" fontId="2" fillId="33" borderId="32" xfId="0" applyNumberFormat="1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>
      <alignment horizontal="center"/>
    </xf>
    <xf numFmtId="46" fontId="3" fillId="0" borderId="32" xfId="0" applyNumberFormat="1" applyFont="1" applyBorder="1" applyAlignment="1">
      <alignment horizontal="center"/>
    </xf>
    <xf numFmtId="46" fontId="3" fillId="34" borderId="32" xfId="0" applyNumberFormat="1" applyFont="1" applyFill="1" applyBorder="1" applyAlignment="1" applyProtection="1">
      <alignment horizontal="center"/>
      <protection locked="0"/>
    </xf>
    <xf numFmtId="0" fontId="2" fillId="34" borderId="32" xfId="0" applyFont="1" applyFill="1" applyBorder="1" applyAlignment="1" applyProtection="1">
      <alignment horizontal="center"/>
      <protection locked="0"/>
    </xf>
    <xf numFmtId="1" fontId="3" fillId="0" borderId="33" xfId="0" applyNumberFormat="1" applyFont="1" applyBorder="1" applyAlignment="1">
      <alignment/>
    </xf>
    <xf numFmtId="0" fontId="2" fillId="33" borderId="16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horizontal="center"/>
      <protection locked="0"/>
    </xf>
    <xf numFmtId="49" fontId="2" fillId="33" borderId="20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46" fontId="3" fillId="0" borderId="20" xfId="0" applyNumberFormat="1" applyFont="1" applyBorder="1" applyAlignment="1">
      <alignment horizontal="center"/>
    </xf>
    <xf numFmtId="46" fontId="3" fillId="34" borderId="20" xfId="0" applyNumberFormat="1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 applyProtection="1">
      <alignment horizontal="center"/>
      <protection locked="0"/>
    </xf>
    <xf numFmtId="1" fontId="3" fillId="0" borderId="21" xfId="0" applyNumberFormat="1" applyFont="1" applyBorder="1" applyAlignment="1">
      <alignment/>
    </xf>
    <xf numFmtId="1" fontId="2" fillId="33" borderId="20" xfId="0" applyNumberFormat="1" applyFont="1" applyFill="1" applyBorder="1" applyAlignment="1" applyProtection="1">
      <alignment horizontal="center"/>
      <protection locked="0"/>
    </xf>
    <xf numFmtId="46" fontId="3" fillId="34" borderId="20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0" borderId="23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174" fontId="3" fillId="0" borderId="26" xfId="0" applyNumberFormat="1" applyFont="1" applyBorder="1" applyAlignment="1" applyProtection="1">
      <alignment horizontal="center"/>
      <protection/>
    </xf>
    <xf numFmtId="1" fontId="3" fillId="0" borderId="26" xfId="0" applyNumberFormat="1" applyFont="1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1" fillId="0" borderId="35" xfId="0" applyFont="1" applyBorder="1" applyAlignment="1">
      <alignment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9" xfId="0" applyFill="1" applyBorder="1" applyAlignment="1" applyProtection="1">
      <alignment/>
      <protection locked="0"/>
    </xf>
    <xf numFmtId="0" fontId="0" fillId="33" borderId="38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40" xfId="0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 applyProtection="1">
      <alignment/>
      <protection/>
    </xf>
    <xf numFmtId="175" fontId="0" fillId="0" borderId="0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" fontId="3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1" fillId="33" borderId="35" xfId="0" applyFont="1" applyFill="1" applyBorder="1" applyAlignment="1">
      <alignment/>
    </xf>
    <xf numFmtId="0" fontId="0" fillId="33" borderId="36" xfId="0" applyFill="1" applyBorder="1" applyAlignment="1" applyProtection="1">
      <alignment/>
      <protection locked="0"/>
    </xf>
    <xf numFmtId="0" fontId="0" fillId="33" borderId="37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33" borderId="43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172" fontId="2" fillId="0" borderId="45" xfId="0" applyNumberFormat="1" applyFont="1" applyFill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2" fillId="33" borderId="24" xfId="0" applyFont="1" applyFill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172" fontId="3" fillId="0" borderId="41" xfId="0" applyNumberFormat="1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46" fontId="3" fillId="0" borderId="32" xfId="0" applyNumberFormat="1" applyFont="1" applyBorder="1" applyAlignment="1" applyProtection="1">
      <alignment horizontal="center"/>
      <protection/>
    </xf>
    <xf numFmtId="1" fontId="3" fillId="0" borderId="33" xfId="0" applyNumberFormat="1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46" fontId="3" fillId="0" borderId="20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/>
      <protection/>
    </xf>
    <xf numFmtId="46" fontId="3" fillId="34" borderId="20" xfId="0" applyNumberFormat="1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75" fontId="0" fillId="0" borderId="0" xfId="0" applyNumberForma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1" fillId="33" borderId="35" xfId="0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right"/>
    </xf>
    <xf numFmtId="0" fontId="0" fillId="0" borderId="37" xfId="0" applyFont="1" applyBorder="1" applyAlignment="1">
      <alignment horizontal="right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 horizontal="right"/>
    </xf>
    <xf numFmtId="0" fontId="0" fillId="0" borderId="36" xfId="0" applyBorder="1" applyAlignment="1" applyProtection="1">
      <alignment horizontal="right"/>
      <protection/>
    </xf>
    <xf numFmtId="0" fontId="0" fillId="0" borderId="37" xfId="0" applyFont="1" applyBorder="1" applyAlignment="1" applyProtection="1">
      <alignment horizontal="right"/>
      <protection/>
    </xf>
    <xf numFmtId="0" fontId="1" fillId="0" borderId="41" xfId="0" applyFont="1" applyBorder="1" applyAlignment="1" applyProtection="1">
      <alignment horizontal="right"/>
      <protection/>
    </xf>
    <xf numFmtId="0" fontId="1" fillId="0" borderId="35" xfId="0" applyFont="1" applyBorder="1" applyAlignment="1" applyProtection="1">
      <alignment/>
      <protection/>
    </xf>
    <xf numFmtId="0" fontId="1" fillId="0" borderId="36" xfId="0" applyFont="1" applyBorder="1" applyAlignment="1" applyProtection="1">
      <alignment/>
      <protection/>
    </xf>
    <xf numFmtId="0" fontId="1" fillId="0" borderId="40" xfId="0" applyFont="1" applyBorder="1" applyAlignment="1" applyProtection="1">
      <alignment/>
      <protection/>
    </xf>
    <xf numFmtId="0" fontId="0" fillId="35" borderId="41" xfId="0" applyFill="1" applyBorder="1" applyAlignment="1" applyProtection="1">
      <alignment/>
      <protection locked="0"/>
    </xf>
    <xf numFmtId="0" fontId="0" fillId="35" borderId="41" xfId="0" applyFill="1" applyBorder="1" applyAlignment="1" applyProtection="1">
      <alignment/>
      <protection locked="0"/>
    </xf>
    <xf numFmtId="0" fontId="0" fillId="35" borderId="41" xfId="0" applyFill="1" applyBorder="1" applyAlignment="1" applyProtection="1">
      <alignment horizontal="right"/>
      <protection locked="0"/>
    </xf>
    <xf numFmtId="0" fontId="0" fillId="35" borderId="42" xfId="0" applyFont="1" applyFill="1" applyBorder="1" applyAlignment="1" applyProtection="1">
      <alignment horizontal="right"/>
      <protection locked="0"/>
    </xf>
    <xf numFmtId="0" fontId="0" fillId="0" borderId="41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 horizontal="right"/>
      <protection/>
    </xf>
    <xf numFmtId="0" fontId="0" fillId="0" borderId="42" xfId="0" applyFont="1" applyFill="1" applyBorder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542925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8103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58"/>
  <sheetViews>
    <sheetView tabSelected="1" zoomScalePageLayoutView="0" workbookViewId="0" topLeftCell="A1">
      <selection activeCell="A19" sqref="A19"/>
    </sheetView>
  </sheetViews>
  <sheetFormatPr defaultColWidth="11.421875" defaultRowHeight="12.75"/>
  <cols>
    <col min="1" max="1" width="27.7109375" style="0" customWidth="1"/>
    <col min="2" max="10" width="8.28125" style="0" customWidth="1"/>
  </cols>
  <sheetData>
    <row r="6" ht="13.5" thickBot="1"/>
    <row r="7" spans="1:10" ht="12.75">
      <c r="A7" s="145" t="s">
        <v>0</v>
      </c>
      <c r="B7" s="146"/>
      <c r="C7" s="79"/>
      <c r="D7" s="79"/>
      <c r="E7" s="79"/>
      <c r="F7" s="79"/>
      <c r="G7" s="147"/>
      <c r="H7" s="79"/>
      <c r="I7" s="147"/>
      <c r="J7" s="148" t="s">
        <v>1</v>
      </c>
    </row>
    <row r="8" spans="1:10" ht="13.5" thickBot="1">
      <c r="A8" s="149" t="s">
        <v>50</v>
      </c>
      <c r="B8" s="157"/>
      <c r="C8" s="158"/>
      <c r="D8" s="158"/>
      <c r="E8" s="158"/>
      <c r="F8" s="86"/>
      <c r="G8" s="150" t="s">
        <v>51</v>
      </c>
      <c r="H8" s="158" t="s">
        <v>77</v>
      </c>
      <c r="I8" s="159"/>
      <c r="J8" s="160"/>
    </row>
    <row r="9" ht="13.5" thickBot="1"/>
    <row r="10" spans="1:10" ht="12.75">
      <c r="A10" s="1" t="s">
        <v>2</v>
      </c>
      <c r="B10" s="2" t="s">
        <v>3</v>
      </c>
      <c r="C10" s="3"/>
      <c r="D10" s="3"/>
      <c r="E10" s="4"/>
      <c r="F10" s="5" t="s">
        <v>4</v>
      </c>
      <c r="G10" s="5"/>
      <c r="H10" s="6" t="s">
        <v>60</v>
      </c>
      <c r="I10" s="7" t="s">
        <v>5</v>
      </c>
      <c r="J10" s="8" t="s">
        <v>61</v>
      </c>
    </row>
    <row r="11" spans="1:10" ht="12.75">
      <c r="A11" s="9" t="s">
        <v>6</v>
      </c>
      <c r="B11" s="10" t="s">
        <v>7</v>
      </c>
      <c r="C11" s="11"/>
      <c r="D11" s="11"/>
      <c r="E11" s="12"/>
      <c r="F11" s="13" t="s">
        <v>8</v>
      </c>
      <c r="G11" s="13"/>
      <c r="H11" s="14" t="s">
        <v>60</v>
      </c>
      <c r="I11" s="15"/>
      <c r="J11" s="16"/>
    </row>
    <row r="12" spans="1:10" ht="12.75">
      <c r="A12" s="9" t="s">
        <v>9</v>
      </c>
      <c r="B12" s="10" t="s">
        <v>10</v>
      </c>
      <c r="C12" s="11"/>
      <c r="D12" s="11"/>
      <c r="E12" s="12"/>
      <c r="F12" s="13" t="s">
        <v>11</v>
      </c>
      <c r="G12" s="13"/>
      <c r="H12" s="15"/>
      <c r="I12" s="17">
        <v>0.8541666666666666</v>
      </c>
      <c r="J12" s="18" t="s">
        <v>12</v>
      </c>
    </row>
    <row r="13" spans="1:10" ht="12.75">
      <c r="A13" s="19" t="s">
        <v>13</v>
      </c>
      <c r="B13" s="20">
        <v>12</v>
      </c>
      <c r="C13" s="21" t="s">
        <v>14</v>
      </c>
      <c r="D13" s="144">
        <f>B13*3.785412</f>
        <v>45.424943999999996</v>
      </c>
      <c r="E13" s="21" t="s">
        <v>15</v>
      </c>
      <c r="F13" s="23" t="s">
        <v>16</v>
      </c>
      <c r="G13" s="23"/>
      <c r="H13" s="24"/>
      <c r="I13" s="25">
        <v>0.875</v>
      </c>
      <c r="J13" s="26" t="s">
        <v>12</v>
      </c>
    </row>
    <row r="15" spans="1:10" ht="12.75">
      <c r="A15" s="27" t="s">
        <v>17</v>
      </c>
      <c r="B15" s="28" t="s">
        <v>18</v>
      </c>
      <c r="C15" s="28" t="s">
        <v>49</v>
      </c>
      <c r="D15" s="28" t="s">
        <v>19</v>
      </c>
      <c r="E15" s="28" t="s">
        <v>20</v>
      </c>
      <c r="F15" s="28" t="s">
        <v>21</v>
      </c>
      <c r="G15" s="28" t="s">
        <v>22</v>
      </c>
      <c r="H15" s="28" t="s">
        <v>23</v>
      </c>
      <c r="I15" s="28" t="s">
        <v>24</v>
      </c>
      <c r="J15" s="29" t="s">
        <v>25</v>
      </c>
    </row>
    <row r="16" spans="1:10" ht="12.75">
      <c r="A16" s="30" t="s">
        <v>62</v>
      </c>
      <c r="B16" s="31">
        <v>90</v>
      </c>
      <c r="C16" s="31">
        <v>7500</v>
      </c>
      <c r="D16" s="32" t="s">
        <v>71</v>
      </c>
      <c r="E16" s="31">
        <v>3</v>
      </c>
      <c r="F16" s="33">
        <f>IF((E16)=0," ",SUM(E16))</f>
        <v>3</v>
      </c>
      <c r="G16" s="34">
        <f aca="true" t="shared" si="0" ref="G16:G30">IF((E16)=0," ",(E16/J16)/24)</f>
        <v>0.0012077294685990338</v>
      </c>
      <c r="H16" s="35"/>
      <c r="I16" s="36"/>
      <c r="J16" s="37">
        <f aca="true" t="shared" si="1" ref="J16:J30">IF((E16)=0," ",((B16*0.02)*(C16/1000)+B16))</f>
        <v>103.5</v>
      </c>
    </row>
    <row r="17" spans="1:10" ht="12.75">
      <c r="A17" s="38" t="s">
        <v>72</v>
      </c>
      <c r="B17" s="39">
        <v>90</v>
      </c>
      <c r="C17" s="39">
        <v>6500</v>
      </c>
      <c r="D17" s="40" t="s">
        <v>73</v>
      </c>
      <c r="E17" s="39">
        <v>3</v>
      </c>
      <c r="F17" s="41">
        <f>IF((E17)=0," ",SUM(E16:E17))</f>
        <v>6</v>
      </c>
      <c r="G17" s="42">
        <f t="shared" si="0"/>
        <v>0.0012291052114060963</v>
      </c>
      <c r="H17" s="43"/>
      <c r="I17" s="44"/>
      <c r="J17" s="45">
        <f t="shared" si="1"/>
        <v>101.7</v>
      </c>
    </row>
    <row r="18" spans="1:10" ht="12.75">
      <c r="A18" s="38" t="s">
        <v>78</v>
      </c>
      <c r="B18" s="39">
        <v>100</v>
      </c>
      <c r="C18" s="39">
        <v>6500</v>
      </c>
      <c r="D18" s="40" t="s">
        <v>74</v>
      </c>
      <c r="E18" s="39">
        <v>5</v>
      </c>
      <c r="F18" s="41">
        <f>IF((E18)=0," ",SUM(E16:E18))</f>
        <v>11</v>
      </c>
      <c r="G18" s="42">
        <f t="shared" si="0"/>
        <v>0.0018436578171091445</v>
      </c>
      <c r="H18" s="43"/>
      <c r="I18" s="44"/>
      <c r="J18" s="45">
        <f t="shared" si="1"/>
        <v>113</v>
      </c>
    </row>
    <row r="19" spans="1:10" ht="12.75">
      <c r="A19" s="38" t="s">
        <v>76</v>
      </c>
      <c r="B19" s="39">
        <v>110</v>
      </c>
      <c r="C19" s="39">
        <v>4500</v>
      </c>
      <c r="D19" s="40" t="s">
        <v>75</v>
      </c>
      <c r="E19" s="39">
        <v>3</v>
      </c>
      <c r="F19" s="41">
        <f>IF((E19)=0," ",SUM(E16:E19))</f>
        <v>14</v>
      </c>
      <c r="G19" s="42">
        <f t="shared" si="0"/>
        <v>0.001042535446205171</v>
      </c>
      <c r="H19" s="43"/>
      <c r="I19" s="44"/>
      <c r="J19" s="45">
        <f t="shared" si="1"/>
        <v>119.9</v>
      </c>
    </row>
    <row r="20" spans="1:10" ht="12.75">
      <c r="A20" s="38"/>
      <c r="B20" s="39"/>
      <c r="C20" s="39"/>
      <c r="D20" s="40"/>
      <c r="E20" s="39"/>
      <c r="F20" s="41"/>
      <c r="G20" s="42" t="str">
        <f t="shared" si="0"/>
        <v> </v>
      </c>
      <c r="H20" s="43"/>
      <c r="I20" s="44"/>
      <c r="J20" s="45" t="str">
        <f t="shared" si="1"/>
        <v> </v>
      </c>
    </row>
    <row r="21" spans="1:10" ht="12.75">
      <c r="A21" s="38"/>
      <c r="B21" s="39"/>
      <c r="C21" s="39"/>
      <c r="D21" s="40"/>
      <c r="E21" s="39"/>
      <c r="F21" s="41" t="str">
        <f>IF((E21)=0," ",SUM(E16:E21))</f>
        <v> </v>
      </c>
      <c r="G21" s="42" t="str">
        <f t="shared" si="0"/>
        <v> </v>
      </c>
      <c r="H21" s="43"/>
      <c r="I21" s="44"/>
      <c r="J21" s="45" t="str">
        <f t="shared" si="1"/>
        <v> </v>
      </c>
    </row>
    <row r="22" spans="1:10" ht="12.75">
      <c r="A22" s="38"/>
      <c r="B22" s="39"/>
      <c r="C22" s="39"/>
      <c r="D22" s="40"/>
      <c r="E22" s="39"/>
      <c r="F22" s="41" t="str">
        <f>IF((E22)=0," ",SUM(E16:E22))</f>
        <v> </v>
      </c>
      <c r="G22" s="42" t="str">
        <f t="shared" si="0"/>
        <v> </v>
      </c>
      <c r="H22" s="43"/>
      <c r="I22" s="44"/>
      <c r="J22" s="45" t="str">
        <f t="shared" si="1"/>
        <v> </v>
      </c>
    </row>
    <row r="23" spans="1:10" ht="12.75">
      <c r="A23" s="38"/>
      <c r="B23" s="39"/>
      <c r="C23" s="39"/>
      <c r="D23" s="40"/>
      <c r="E23" s="39"/>
      <c r="F23" s="41" t="str">
        <f>IF((E23)=0," ",SUM(E16:E23))</f>
        <v> </v>
      </c>
      <c r="G23" s="42" t="str">
        <f t="shared" si="0"/>
        <v> </v>
      </c>
      <c r="H23" s="43"/>
      <c r="I23" s="44"/>
      <c r="J23" s="45" t="str">
        <f t="shared" si="1"/>
        <v> </v>
      </c>
    </row>
    <row r="24" spans="1:10" ht="12.75">
      <c r="A24" s="38"/>
      <c r="B24" s="39"/>
      <c r="C24" s="39"/>
      <c r="D24" s="40"/>
      <c r="E24" s="39"/>
      <c r="F24" s="41" t="str">
        <f>IF((E24)=0," ",SUM(E16:E24))</f>
        <v> </v>
      </c>
      <c r="G24" s="42" t="str">
        <f t="shared" si="0"/>
        <v> </v>
      </c>
      <c r="H24" s="43"/>
      <c r="I24" s="44"/>
      <c r="J24" s="45" t="str">
        <f t="shared" si="1"/>
        <v> </v>
      </c>
    </row>
    <row r="25" spans="1:10" ht="12.75">
      <c r="A25" s="38"/>
      <c r="B25" s="39"/>
      <c r="C25" s="39"/>
      <c r="D25" s="40"/>
      <c r="E25" s="39"/>
      <c r="F25" s="41" t="str">
        <f>IF((E25)=0," ",SUM(E16:E25))</f>
        <v> </v>
      </c>
      <c r="G25" s="42" t="str">
        <f t="shared" si="0"/>
        <v> </v>
      </c>
      <c r="H25" s="43"/>
      <c r="I25" s="44"/>
      <c r="J25" s="45" t="str">
        <f t="shared" si="1"/>
        <v> </v>
      </c>
    </row>
    <row r="26" spans="1:10" ht="12.75">
      <c r="A26" s="38"/>
      <c r="B26" s="39"/>
      <c r="C26" s="39"/>
      <c r="D26" s="40"/>
      <c r="E26" s="39"/>
      <c r="F26" s="41" t="str">
        <f>IF((E26)=0," ",SUM(E16:E26))</f>
        <v> </v>
      </c>
      <c r="G26" s="42" t="str">
        <f t="shared" si="0"/>
        <v> </v>
      </c>
      <c r="H26" s="43"/>
      <c r="I26" s="44"/>
      <c r="J26" s="45" t="str">
        <f t="shared" si="1"/>
        <v> </v>
      </c>
    </row>
    <row r="27" spans="1:10" ht="12.75">
      <c r="A27" s="38"/>
      <c r="B27" s="39"/>
      <c r="C27" s="39"/>
      <c r="D27" s="40"/>
      <c r="E27" s="39"/>
      <c r="F27" s="41" t="str">
        <f>IF((E27)=0," ",SUM(E16:E27))</f>
        <v> </v>
      </c>
      <c r="G27" s="42" t="str">
        <f t="shared" si="0"/>
        <v> </v>
      </c>
      <c r="H27" s="43"/>
      <c r="I27" s="44"/>
      <c r="J27" s="45" t="str">
        <f t="shared" si="1"/>
        <v> </v>
      </c>
    </row>
    <row r="28" spans="1:10" ht="12.75">
      <c r="A28" s="38"/>
      <c r="B28" s="39"/>
      <c r="C28" s="39"/>
      <c r="D28" s="40"/>
      <c r="E28" s="46"/>
      <c r="F28" s="41" t="str">
        <f>IF((E28)=0," ",SUM(E16:E28))</f>
        <v> </v>
      </c>
      <c r="G28" s="42" t="str">
        <f t="shared" si="0"/>
        <v> </v>
      </c>
      <c r="H28" s="43"/>
      <c r="I28" s="44"/>
      <c r="J28" s="45" t="str">
        <f t="shared" si="1"/>
        <v> </v>
      </c>
    </row>
    <row r="29" spans="1:10" ht="12.75">
      <c r="A29" s="38"/>
      <c r="B29" s="39"/>
      <c r="C29" s="39"/>
      <c r="D29" s="40"/>
      <c r="E29" s="46"/>
      <c r="F29" s="41" t="str">
        <f>IF((E29)=0," ",SUM(E16:E29))</f>
        <v> </v>
      </c>
      <c r="G29" s="42" t="str">
        <f t="shared" si="0"/>
        <v> </v>
      </c>
      <c r="H29" s="43"/>
      <c r="I29" s="44"/>
      <c r="J29" s="45" t="str">
        <f t="shared" si="1"/>
        <v> </v>
      </c>
    </row>
    <row r="30" spans="1:10" ht="12.75">
      <c r="A30" s="38"/>
      <c r="B30" s="39"/>
      <c r="C30" s="39"/>
      <c r="D30" s="40"/>
      <c r="E30" s="46"/>
      <c r="F30" s="41" t="str">
        <f>IF((E30)=0," ",SUM(E16:E30))</f>
        <v> </v>
      </c>
      <c r="G30" s="42" t="str">
        <f t="shared" si="0"/>
        <v> </v>
      </c>
      <c r="H30" s="47"/>
      <c r="I30" s="48"/>
      <c r="J30" s="45" t="str">
        <f t="shared" si="1"/>
        <v> </v>
      </c>
    </row>
    <row r="31" spans="1:10" ht="12.75">
      <c r="A31" s="49" t="s">
        <v>26</v>
      </c>
      <c r="B31" s="50" t="s">
        <v>27</v>
      </c>
      <c r="C31" s="50" t="s">
        <v>27</v>
      </c>
      <c r="D31" s="50" t="s">
        <v>27</v>
      </c>
      <c r="E31" s="50" t="s">
        <v>27</v>
      </c>
      <c r="F31" s="51">
        <f>SUM(E16:E30)</f>
        <v>14</v>
      </c>
      <c r="G31" s="52">
        <f>SUM(G16:G30)</f>
        <v>0.005323027943319445</v>
      </c>
      <c r="H31" s="53"/>
      <c r="I31" s="50"/>
      <c r="J31" s="54"/>
    </row>
    <row r="33" spans="1:10" ht="12.75">
      <c r="A33" s="55" t="s">
        <v>28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12.75">
      <c r="A34" s="58"/>
      <c r="B34" s="59"/>
      <c r="C34" s="59"/>
      <c r="D34" s="59"/>
      <c r="E34" s="59"/>
      <c r="F34" s="59"/>
      <c r="G34" s="59"/>
      <c r="H34" s="59"/>
      <c r="I34" s="59"/>
      <c r="J34" s="60"/>
    </row>
    <row r="35" spans="1:10" ht="12.75">
      <c r="A35" s="58"/>
      <c r="B35" s="61" t="s">
        <v>29</v>
      </c>
      <c r="C35" s="61"/>
      <c r="D35" s="62" t="s">
        <v>54</v>
      </c>
      <c r="E35" s="59"/>
      <c r="F35" s="59"/>
      <c r="G35" s="59"/>
      <c r="H35" s="59"/>
      <c r="I35" s="59"/>
      <c r="J35" s="60"/>
    </row>
    <row r="36" spans="1:10" ht="12.75">
      <c r="A36" s="58"/>
      <c r="B36" s="61" t="s">
        <v>31</v>
      </c>
      <c r="C36" s="61"/>
      <c r="D36" s="62" t="s">
        <v>32</v>
      </c>
      <c r="E36" s="59"/>
      <c r="F36" s="59"/>
      <c r="G36" s="59"/>
      <c r="H36" s="59"/>
      <c r="I36" s="59"/>
      <c r="J36" s="60"/>
    </row>
    <row r="37" spans="1:10" ht="12.75">
      <c r="A37" s="58"/>
      <c r="B37" s="61" t="s">
        <v>33</v>
      </c>
      <c r="C37" s="61"/>
      <c r="D37" s="63">
        <f>CEILING(H50,2)</f>
        <v>22</v>
      </c>
      <c r="E37" s="61" t="s">
        <v>34</v>
      </c>
      <c r="F37" s="64">
        <f>D37/2</f>
        <v>11</v>
      </c>
      <c r="G37" s="61" t="s">
        <v>35</v>
      </c>
      <c r="H37" s="61"/>
      <c r="I37" s="61"/>
      <c r="J37" s="65"/>
    </row>
    <row r="38" spans="1:10" ht="12.75">
      <c r="A38" s="66"/>
      <c r="B38" s="67"/>
      <c r="C38" s="67"/>
      <c r="D38" s="68">
        <f>CEILING(H51,2)</f>
        <v>78</v>
      </c>
      <c r="E38" s="67" t="s">
        <v>36</v>
      </c>
      <c r="F38" s="69">
        <f>D38/2</f>
        <v>39</v>
      </c>
      <c r="G38" s="70" t="s">
        <v>35</v>
      </c>
      <c r="H38" s="67"/>
      <c r="I38" s="67"/>
      <c r="J38" s="71"/>
    </row>
    <row r="39" spans="1:10" ht="12.75">
      <c r="A39" s="72"/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12.75">
      <c r="A40" s="72"/>
      <c r="B40" s="73"/>
      <c r="C40" s="73"/>
      <c r="D40" s="73"/>
      <c r="E40" s="73"/>
      <c r="F40" s="73"/>
      <c r="G40" s="73"/>
      <c r="H40" s="75"/>
      <c r="I40" s="73"/>
      <c r="J40" s="74"/>
    </row>
    <row r="41" spans="1:10" ht="12.75">
      <c r="A41" s="72"/>
      <c r="B41" s="73"/>
      <c r="C41" s="73"/>
      <c r="D41" s="73"/>
      <c r="E41" s="73"/>
      <c r="F41" s="73"/>
      <c r="G41" s="73"/>
      <c r="H41" s="73"/>
      <c r="I41" s="73"/>
      <c r="J41" s="74"/>
    </row>
    <row r="42" spans="1:10" ht="12.75">
      <c r="A42" s="76"/>
      <c r="B42" s="77"/>
      <c r="C42" s="77"/>
      <c r="D42" s="77"/>
      <c r="E42" s="77"/>
      <c r="F42" s="77"/>
      <c r="G42" s="77"/>
      <c r="H42" s="77"/>
      <c r="I42" s="77"/>
      <c r="J42" s="78"/>
    </row>
    <row r="44" spans="1:10" ht="12.75">
      <c r="A44" s="55" t="s">
        <v>33</v>
      </c>
      <c r="B44" s="79"/>
      <c r="C44" s="79"/>
      <c r="D44" s="79"/>
      <c r="E44" s="79"/>
      <c r="F44" s="79"/>
      <c r="G44" s="79"/>
      <c r="H44" s="79"/>
      <c r="I44" s="79"/>
      <c r="J44" s="80"/>
    </row>
    <row r="45" spans="1:10" ht="12.75">
      <c r="A45" s="81"/>
      <c r="B45" s="61" t="s">
        <v>37</v>
      </c>
      <c r="C45" s="61"/>
      <c r="D45" s="61"/>
      <c r="E45" s="82">
        <v>45</v>
      </c>
      <c r="F45" s="61" t="s">
        <v>38</v>
      </c>
      <c r="G45" s="61"/>
      <c r="H45" s="61"/>
      <c r="I45" s="61"/>
      <c r="J45" s="65"/>
    </row>
    <row r="46" spans="1:10" ht="12.75">
      <c r="A46" s="81"/>
      <c r="B46" s="61" t="s">
        <v>39</v>
      </c>
      <c r="C46" s="61"/>
      <c r="D46" s="61"/>
      <c r="E46" s="82">
        <v>30</v>
      </c>
      <c r="F46" s="61" t="s">
        <v>38</v>
      </c>
      <c r="G46" s="61"/>
      <c r="H46" s="61"/>
      <c r="I46" s="61"/>
      <c r="J46" s="65"/>
    </row>
    <row r="47" spans="1:10" ht="12.75">
      <c r="A47" s="81"/>
      <c r="B47" s="61" t="s">
        <v>40</v>
      </c>
      <c r="C47" s="61"/>
      <c r="D47" s="61"/>
      <c r="E47" s="83">
        <f>G31*1440</f>
        <v>7.665160238380001</v>
      </c>
      <c r="F47" s="61" t="s">
        <v>38</v>
      </c>
      <c r="G47" s="61"/>
      <c r="H47" s="61"/>
      <c r="I47" s="84"/>
      <c r="J47" s="65"/>
    </row>
    <row r="48" spans="1:10" ht="12.75">
      <c r="A48" s="81"/>
      <c r="B48" s="70" t="s">
        <v>41</v>
      </c>
      <c r="C48" s="61"/>
      <c r="D48" s="61"/>
      <c r="E48" s="83">
        <f>'Al Alternativo'!E48</f>
        <v>20.177462655338765</v>
      </c>
      <c r="F48" s="61" t="s">
        <v>38</v>
      </c>
      <c r="G48" s="61" t="s">
        <v>42</v>
      </c>
      <c r="H48" s="61"/>
      <c r="I48" s="61"/>
      <c r="J48" s="65"/>
    </row>
    <row r="49" spans="1:10" ht="12.75">
      <c r="A49" s="81"/>
      <c r="B49" s="61"/>
      <c r="C49" s="61"/>
      <c r="D49" s="61"/>
      <c r="E49" s="61"/>
      <c r="F49" s="61"/>
      <c r="G49" s="61"/>
      <c r="H49" s="61"/>
      <c r="I49" s="61"/>
      <c r="J49" s="65"/>
    </row>
    <row r="50" spans="1:10" ht="12.75">
      <c r="A50" s="81"/>
      <c r="B50" s="61" t="s">
        <v>43</v>
      </c>
      <c r="C50" s="61"/>
      <c r="D50" s="61"/>
      <c r="E50" s="64">
        <f>SUM(E45:E48)</f>
        <v>102.84262289371875</v>
      </c>
      <c r="F50" s="70" t="s">
        <v>38</v>
      </c>
      <c r="G50" s="61"/>
      <c r="H50" s="64">
        <f>E50*B13/60</f>
        <v>20.56852457874375</v>
      </c>
      <c r="I50" s="61" t="s">
        <v>34</v>
      </c>
      <c r="J50" s="65"/>
    </row>
    <row r="51" spans="1:10" ht="12.75">
      <c r="A51" s="85"/>
      <c r="B51" s="86"/>
      <c r="C51" s="86"/>
      <c r="D51" s="86"/>
      <c r="E51" s="86"/>
      <c r="F51" s="86"/>
      <c r="G51" s="86"/>
      <c r="H51" s="87">
        <f>E50*D13/60</f>
        <v>77.86033976267154</v>
      </c>
      <c r="I51" s="86" t="s">
        <v>36</v>
      </c>
      <c r="J51" s="88"/>
    </row>
    <row r="53" spans="1:10" ht="12.75">
      <c r="A53" s="89" t="s">
        <v>44</v>
      </c>
      <c r="B53" s="90"/>
      <c r="C53" s="90"/>
      <c r="D53" s="90"/>
      <c r="E53" s="90"/>
      <c r="F53" s="90"/>
      <c r="G53" s="90"/>
      <c r="H53" s="90"/>
      <c r="I53" s="90"/>
      <c r="J53" s="91"/>
    </row>
    <row r="54" spans="1:10" ht="12.75">
      <c r="A54" s="72" t="s">
        <v>57</v>
      </c>
      <c r="B54" s="73"/>
      <c r="C54" s="73"/>
      <c r="D54" s="73"/>
      <c r="E54" s="73"/>
      <c r="F54" s="73"/>
      <c r="G54" s="73"/>
      <c r="H54" s="73"/>
      <c r="I54" s="73"/>
      <c r="J54" s="74"/>
    </row>
    <row r="55" spans="1:10" ht="12.75">
      <c r="A55" s="72" t="s">
        <v>55</v>
      </c>
      <c r="B55" s="73"/>
      <c r="C55" s="73"/>
      <c r="D55" s="73"/>
      <c r="E55" s="73"/>
      <c r="F55" s="73"/>
      <c r="G55" s="73"/>
      <c r="H55" s="73"/>
      <c r="I55" s="73"/>
      <c r="J55" s="74"/>
    </row>
    <row r="56" spans="1:10" ht="12.75">
      <c r="A56" s="72" t="s">
        <v>56</v>
      </c>
      <c r="B56" s="73"/>
      <c r="C56" s="73"/>
      <c r="D56" s="73"/>
      <c r="E56" s="73"/>
      <c r="F56" s="73"/>
      <c r="G56" s="73"/>
      <c r="H56" s="73"/>
      <c r="I56" s="73"/>
      <c r="J56" s="74"/>
    </row>
    <row r="57" spans="1:10" ht="12.75">
      <c r="A57" s="72" t="s">
        <v>58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13.5" thickBot="1">
      <c r="A58" s="76" t="s">
        <v>59</v>
      </c>
      <c r="B58" s="77"/>
      <c r="C58" s="77"/>
      <c r="D58" s="77"/>
      <c r="E58" s="77"/>
      <c r="F58" s="77"/>
      <c r="G58" s="77"/>
      <c r="H58" s="77"/>
      <c r="I58" s="77"/>
      <c r="J58" s="78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58"/>
  <sheetViews>
    <sheetView zoomScalePageLayoutView="0" workbookViewId="0" topLeftCell="A4">
      <selection activeCell="G9" sqref="G9"/>
    </sheetView>
  </sheetViews>
  <sheetFormatPr defaultColWidth="11.421875" defaultRowHeight="12.75"/>
  <cols>
    <col min="1" max="1" width="27.7109375" style="92" customWidth="1"/>
    <col min="2" max="10" width="8.28125" style="92" customWidth="1"/>
    <col min="11" max="16384" width="11.421875" style="92" customWidth="1"/>
  </cols>
  <sheetData>
    <row r="6" ht="13.5" thickBot="1"/>
    <row r="7" spans="1:10" ht="12.75">
      <c r="A7" s="154" t="s">
        <v>0</v>
      </c>
      <c r="B7" s="155"/>
      <c r="C7" s="135"/>
      <c r="D7" s="135"/>
      <c r="E7" s="135"/>
      <c r="F7" s="135"/>
      <c r="G7" s="151"/>
      <c r="H7" s="135"/>
      <c r="I7" s="151"/>
      <c r="J7" s="152" t="s">
        <v>1</v>
      </c>
    </row>
    <row r="8" spans="1:10" ht="13.5" thickBot="1">
      <c r="A8" s="156" t="s">
        <v>50</v>
      </c>
      <c r="B8" s="161">
        <f>IF('Plan de vuelo'!B8="","",'Plan de vuelo'!B8)</f>
      </c>
      <c r="C8" s="162"/>
      <c r="D8" s="162"/>
      <c r="E8" s="162"/>
      <c r="F8" s="112"/>
      <c r="G8" s="153" t="s">
        <v>51</v>
      </c>
      <c r="H8" s="162" t="str">
        <f>IF('Plan de vuelo'!H8="","",'Plan de vuelo'!H8)</f>
        <v>AHS146E</v>
      </c>
      <c r="I8" s="163"/>
      <c r="J8" s="164"/>
    </row>
    <row r="9" ht="13.5" thickBot="1"/>
    <row r="10" spans="1:10" ht="12.75">
      <c r="A10" s="93" t="s">
        <v>2</v>
      </c>
      <c r="B10" s="2" t="s">
        <v>77</v>
      </c>
      <c r="C10" s="3"/>
      <c r="D10" s="3"/>
      <c r="E10" s="4"/>
      <c r="F10" s="94" t="s">
        <v>45</v>
      </c>
      <c r="G10" s="94"/>
      <c r="H10" s="95"/>
      <c r="I10" s="96" t="s">
        <v>60</v>
      </c>
      <c r="J10" s="97"/>
    </row>
    <row r="11" spans="1:10" ht="12.75">
      <c r="A11" s="98" t="s">
        <v>6</v>
      </c>
      <c r="B11" s="10" t="s">
        <v>7</v>
      </c>
      <c r="C11" s="11"/>
      <c r="D11" s="11"/>
      <c r="E11" s="12"/>
      <c r="F11" s="99" t="s">
        <v>46</v>
      </c>
      <c r="G11" s="99"/>
      <c r="H11" s="100"/>
      <c r="I11" s="101" t="s">
        <v>61</v>
      </c>
      <c r="J11" s="102"/>
    </row>
    <row r="12" spans="1:10" ht="12.75">
      <c r="A12" s="98" t="s">
        <v>9</v>
      </c>
      <c r="B12" s="10" t="s">
        <v>10</v>
      </c>
      <c r="C12" s="11"/>
      <c r="D12" s="11"/>
      <c r="E12" s="12"/>
      <c r="F12" s="103"/>
      <c r="G12" s="104"/>
      <c r="H12" s="105"/>
      <c r="I12" s="106"/>
      <c r="J12" s="107"/>
    </row>
    <row r="13" spans="1:10" ht="12.75">
      <c r="A13" s="108" t="s">
        <v>13</v>
      </c>
      <c r="B13" s="109">
        <f>'Plan de vuelo'!B13</f>
        <v>12</v>
      </c>
      <c r="C13" s="21" t="s">
        <v>14</v>
      </c>
      <c r="D13" s="22">
        <f>'Plan de vuelo'!D13</f>
        <v>45.424943999999996</v>
      </c>
      <c r="E13" s="21" t="s">
        <v>15</v>
      </c>
      <c r="F13" s="110"/>
      <c r="G13" s="111"/>
      <c r="H13" s="112"/>
      <c r="I13" s="113"/>
      <c r="J13" s="114"/>
    </row>
    <row r="15" spans="1:10" ht="12.75">
      <c r="A15" s="115" t="s">
        <v>17</v>
      </c>
      <c r="B15" s="116" t="s">
        <v>18</v>
      </c>
      <c r="C15" s="116" t="s">
        <v>49</v>
      </c>
      <c r="D15" s="116" t="s">
        <v>19</v>
      </c>
      <c r="E15" s="116" t="s">
        <v>20</v>
      </c>
      <c r="F15" s="116" t="s">
        <v>21</v>
      </c>
      <c r="G15" s="116" t="s">
        <v>22</v>
      </c>
      <c r="H15" s="116" t="s">
        <v>23</v>
      </c>
      <c r="I15" s="116" t="s">
        <v>24</v>
      </c>
      <c r="J15" s="117" t="s">
        <v>25</v>
      </c>
    </row>
    <row r="16" spans="1:10" ht="12.75">
      <c r="A16" s="30" t="s">
        <v>63</v>
      </c>
      <c r="B16" s="31">
        <v>100</v>
      </c>
      <c r="C16" s="31">
        <v>4600</v>
      </c>
      <c r="D16" s="32" t="s">
        <v>53</v>
      </c>
      <c r="E16" s="31">
        <v>6</v>
      </c>
      <c r="F16" s="118">
        <f>IF((E16)=0," ",SUM(E16))</f>
        <v>6</v>
      </c>
      <c r="G16" s="119">
        <f aca="true" t="shared" si="0" ref="G16:G30">IF((E16)=0," ",(E16/J16)/24)</f>
        <v>0.0022893772893772895</v>
      </c>
      <c r="H16" s="35"/>
      <c r="I16" s="36"/>
      <c r="J16" s="120">
        <f aca="true" t="shared" si="1" ref="J16:J30">IF((E16)=0," ",((B16*0.02)*(C16/1000)+B16))</f>
        <v>109.2</v>
      </c>
    </row>
    <row r="17" spans="1:10" ht="12.75">
      <c r="A17" s="38" t="s">
        <v>64</v>
      </c>
      <c r="B17" s="39">
        <v>110</v>
      </c>
      <c r="C17" s="39">
        <v>6500</v>
      </c>
      <c r="D17" s="40" t="s">
        <v>52</v>
      </c>
      <c r="E17" s="39">
        <v>6</v>
      </c>
      <c r="F17" s="121">
        <f>IF((E17)=0," ",SUM(E16:E17))</f>
        <v>12</v>
      </c>
      <c r="G17" s="122">
        <f t="shared" si="0"/>
        <v>0.002011263073209976</v>
      </c>
      <c r="H17" s="43"/>
      <c r="I17" s="44"/>
      <c r="J17" s="123">
        <f t="shared" si="1"/>
        <v>124.3</v>
      </c>
    </row>
    <row r="18" spans="1:10" ht="12.75">
      <c r="A18" s="38" t="s">
        <v>65</v>
      </c>
      <c r="B18" s="39">
        <v>110</v>
      </c>
      <c r="C18" s="39">
        <v>6500</v>
      </c>
      <c r="D18" s="40" t="s">
        <v>66</v>
      </c>
      <c r="E18" s="39">
        <v>5</v>
      </c>
      <c r="F18" s="121">
        <f>IF((E18)=0," ",SUM(E16:E18))</f>
        <v>17</v>
      </c>
      <c r="G18" s="122">
        <f t="shared" si="0"/>
        <v>0.0016760525610083133</v>
      </c>
      <c r="H18" s="43"/>
      <c r="I18" s="44"/>
      <c r="J18" s="123">
        <f t="shared" si="1"/>
        <v>124.3</v>
      </c>
    </row>
    <row r="19" spans="1:10" ht="12.75">
      <c r="A19" s="38" t="s">
        <v>67</v>
      </c>
      <c r="B19" s="39">
        <v>110</v>
      </c>
      <c r="C19" s="39">
        <v>6500</v>
      </c>
      <c r="D19" s="40" t="s">
        <v>68</v>
      </c>
      <c r="E19" s="39">
        <v>5</v>
      </c>
      <c r="F19" s="121">
        <f>IF((E19)=0," ",SUM(E16:E19))</f>
        <v>22</v>
      </c>
      <c r="G19" s="122">
        <f t="shared" si="0"/>
        <v>0.0016760525610083133</v>
      </c>
      <c r="H19" s="43"/>
      <c r="I19" s="44"/>
      <c r="J19" s="123">
        <f t="shared" si="1"/>
        <v>124.3</v>
      </c>
    </row>
    <row r="20" spans="1:10" ht="12.75">
      <c r="A20" s="38" t="s">
        <v>69</v>
      </c>
      <c r="B20" s="39">
        <v>110</v>
      </c>
      <c r="C20" s="39">
        <v>4600</v>
      </c>
      <c r="D20" s="40" t="s">
        <v>66</v>
      </c>
      <c r="E20" s="39">
        <v>11</v>
      </c>
      <c r="F20" s="121">
        <f>IF((E20)=0," ",SUM(E16:E20))</f>
        <v>33</v>
      </c>
      <c r="G20" s="122">
        <f t="shared" si="0"/>
        <v>0.0038156288156288155</v>
      </c>
      <c r="H20" s="43"/>
      <c r="I20" s="44"/>
      <c r="J20" s="123">
        <f t="shared" si="1"/>
        <v>120.12</v>
      </c>
    </row>
    <row r="21" spans="1:10" ht="12.75">
      <c r="A21" s="38" t="s">
        <v>70</v>
      </c>
      <c r="B21" s="39">
        <v>90</v>
      </c>
      <c r="C21" s="39">
        <v>4600</v>
      </c>
      <c r="D21" s="40" t="s">
        <v>66</v>
      </c>
      <c r="E21" s="39">
        <v>6</v>
      </c>
      <c r="F21" s="121">
        <f>IF((E21)=0," ",SUM(E16:E21))</f>
        <v>39</v>
      </c>
      <c r="G21" s="122">
        <f t="shared" si="0"/>
        <v>0.0025437525437525437</v>
      </c>
      <c r="H21" s="43"/>
      <c r="I21" s="44"/>
      <c r="J21" s="123">
        <f t="shared" si="1"/>
        <v>98.28</v>
      </c>
    </row>
    <row r="22" spans="1:10" ht="12.75">
      <c r="A22" s="38"/>
      <c r="B22" s="39"/>
      <c r="C22" s="39"/>
      <c r="D22" s="40"/>
      <c r="E22" s="39"/>
      <c r="F22" s="121" t="str">
        <f>IF((E22)=0," ",SUM(E16:E22))</f>
        <v> </v>
      </c>
      <c r="G22" s="122" t="str">
        <f t="shared" si="0"/>
        <v> </v>
      </c>
      <c r="H22" s="43"/>
      <c r="I22" s="44"/>
      <c r="J22" s="123" t="str">
        <f t="shared" si="1"/>
        <v> </v>
      </c>
    </row>
    <row r="23" spans="1:10" ht="12.75">
      <c r="A23" s="38"/>
      <c r="B23" s="39"/>
      <c r="C23" s="39"/>
      <c r="D23" s="40"/>
      <c r="E23" s="39"/>
      <c r="F23" s="121" t="str">
        <f>IF((E23)=0," ",SUM(E16:E23))</f>
        <v> </v>
      </c>
      <c r="G23" s="122" t="str">
        <f t="shared" si="0"/>
        <v> </v>
      </c>
      <c r="H23" s="43"/>
      <c r="I23" s="44"/>
      <c r="J23" s="123" t="str">
        <f t="shared" si="1"/>
        <v> </v>
      </c>
    </row>
    <row r="24" spans="1:10" ht="12.75">
      <c r="A24" s="38"/>
      <c r="B24" s="39"/>
      <c r="C24" s="39"/>
      <c r="D24" s="40"/>
      <c r="E24" s="39"/>
      <c r="F24" s="121" t="str">
        <f>IF((E24)=0," ",SUM(E16:E24))</f>
        <v> </v>
      </c>
      <c r="G24" s="122" t="str">
        <f t="shared" si="0"/>
        <v> </v>
      </c>
      <c r="H24" s="43"/>
      <c r="I24" s="44"/>
      <c r="J24" s="123" t="str">
        <f t="shared" si="1"/>
        <v> </v>
      </c>
    </row>
    <row r="25" spans="1:10" ht="12.75">
      <c r="A25" s="38"/>
      <c r="B25" s="39"/>
      <c r="C25" s="39"/>
      <c r="D25" s="40"/>
      <c r="E25" s="39"/>
      <c r="F25" s="121" t="str">
        <f>IF((E25)=0," ",SUM(E16:E25))</f>
        <v> </v>
      </c>
      <c r="G25" s="122" t="str">
        <f t="shared" si="0"/>
        <v> </v>
      </c>
      <c r="H25" s="43"/>
      <c r="I25" s="44"/>
      <c r="J25" s="123" t="str">
        <f t="shared" si="1"/>
        <v> </v>
      </c>
    </row>
    <row r="26" spans="1:10" ht="12.75">
      <c r="A26" s="38"/>
      <c r="B26" s="39"/>
      <c r="C26" s="39"/>
      <c r="D26" s="40"/>
      <c r="E26" s="39"/>
      <c r="F26" s="121" t="str">
        <f>IF((E26)=0," ",SUM(E16:E26))</f>
        <v> </v>
      </c>
      <c r="G26" s="122" t="str">
        <f t="shared" si="0"/>
        <v> </v>
      </c>
      <c r="H26" s="43"/>
      <c r="I26" s="44"/>
      <c r="J26" s="123" t="str">
        <f t="shared" si="1"/>
        <v> </v>
      </c>
    </row>
    <row r="27" spans="1:10" ht="12.75">
      <c r="A27" s="38"/>
      <c r="B27" s="39"/>
      <c r="C27" s="39"/>
      <c r="D27" s="40"/>
      <c r="E27" s="39"/>
      <c r="F27" s="121" t="str">
        <f>IF((E27)=0," ",SUM(E16:E27))</f>
        <v> </v>
      </c>
      <c r="G27" s="122" t="str">
        <f t="shared" si="0"/>
        <v> </v>
      </c>
      <c r="H27" s="43"/>
      <c r="I27" s="44"/>
      <c r="J27" s="123" t="str">
        <f t="shared" si="1"/>
        <v> </v>
      </c>
    </row>
    <row r="28" spans="1:10" ht="12.75">
      <c r="A28" s="38"/>
      <c r="B28" s="39"/>
      <c r="C28" s="39"/>
      <c r="D28" s="40"/>
      <c r="E28" s="39"/>
      <c r="F28" s="121" t="str">
        <f>IF((E28)=0," ",SUM(E16:E28))</f>
        <v> </v>
      </c>
      <c r="G28" s="122" t="str">
        <f t="shared" si="0"/>
        <v> </v>
      </c>
      <c r="H28" s="43"/>
      <c r="I28" s="44"/>
      <c r="J28" s="123" t="str">
        <f t="shared" si="1"/>
        <v> </v>
      </c>
    </row>
    <row r="29" spans="1:10" ht="12.75">
      <c r="A29" s="38"/>
      <c r="B29" s="39"/>
      <c r="C29" s="39"/>
      <c r="D29" s="40"/>
      <c r="E29" s="39"/>
      <c r="F29" s="121" t="str">
        <f>IF((E29)=0," ",SUM(E16:E29))</f>
        <v> </v>
      </c>
      <c r="G29" s="122" t="str">
        <f t="shared" si="0"/>
        <v> </v>
      </c>
      <c r="H29" s="43"/>
      <c r="I29" s="44"/>
      <c r="J29" s="123" t="str">
        <f t="shared" si="1"/>
        <v> </v>
      </c>
    </row>
    <row r="30" spans="1:10" ht="12.75">
      <c r="A30" s="38"/>
      <c r="B30" s="39"/>
      <c r="C30" s="39"/>
      <c r="D30" s="40"/>
      <c r="E30" s="39"/>
      <c r="F30" s="121" t="str">
        <f>IF((E30)=0," ",SUM(E16:E30))</f>
        <v> </v>
      </c>
      <c r="G30" s="122" t="str">
        <f t="shared" si="0"/>
        <v> </v>
      </c>
      <c r="H30" s="124"/>
      <c r="I30" s="125"/>
      <c r="J30" s="123" t="str">
        <f t="shared" si="1"/>
        <v> </v>
      </c>
    </row>
    <row r="31" spans="1:10" ht="12.75">
      <c r="A31" s="49" t="s">
        <v>26</v>
      </c>
      <c r="B31" s="50" t="s">
        <v>27</v>
      </c>
      <c r="C31" s="50" t="s">
        <v>27</v>
      </c>
      <c r="D31" s="50" t="s">
        <v>27</v>
      </c>
      <c r="E31" s="50" t="s">
        <v>27</v>
      </c>
      <c r="F31" s="51">
        <f>SUM(E16:E30)</f>
        <v>39</v>
      </c>
      <c r="G31" s="52">
        <f>SUM(G16:G30)</f>
        <v>0.014012126843985253</v>
      </c>
      <c r="H31" s="53"/>
      <c r="I31" s="50"/>
      <c r="J31" s="54"/>
    </row>
    <row r="33" spans="1:10" ht="12.75">
      <c r="A33" s="126" t="s">
        <v>28</v>
      </c>
      <c r="B33" s="56"/>
      <c r="C33" s="127"/>
      <c r="D33" s="127"/>
      <c r="E33" s="127"/>
      <c r="F33" s="127"/>
      <c r="G33" s="127"/>
      <c r="H33" s="127"/>
      <c r="I33" s="127"/>
      <c r="J33" s="128"/>
    </row>
    <row r="34" spans="1:10" ht="12.75">
      <c r="A34" s="66"/>
      <c r="B34" s="67"/>
      <c r="C34" s="67"/>
      <c r="D34" s="67"/>
      <c r="E34" s="67"/>
      <c r="F34" s="67"/>
      <c r="G34" s="67"/>
      <c r="H34" s="67"/>
      <c r="I34" s="67"/>
      <c r="J34" s="71"/>
    </row>
    <row r="35" spans="1:10" ht="12.75">
      <c r="A35" s="66"/>
      <c r="B35" s="129" t="s">
        <v>29</v>
      </c>
      <c r="C35" s="129"/>
      <c r="D35" s="130" t="s">
        <v>30</v>
      </c>
      <c r="E35" s="73"/>
      <c r="F35" s="73"/>
      <c r="G35" s="73"/>
      <c r="H35" s="73"/>
      <c r="I35" s="73"/>
      <c r="J35" s="74"/>
    </row>
    <row r="36" spans="1:10" ht="12.75">
      <c r="A36" s="66"/>
      <c r="B36" s="129" t="s">
        <v>31</v>
      </c>
      <c r="C36" s="129"/>
      <c r="D36" s="130" t="s">
        <v>32</v>
      </c>
      <c r="E36" s="73"/>
      <c r="F36" s="73"/>
      <c r="G36" s="73"/>
      <c r="H36" s="73"/>
      <c r="I36" s="73"/>
      <c r="J36" s="74"/>
    </row>
    <row r="37" spans="1:10" ht="12.75">
      <c r="A37" s="66"/>
      <c r="B37" s="129" t="s">
        <v>33</v>
      </c>
      <c r="C37" s="129"/>
      <c r="D37" s="131">
        <f>CEILING(H48,2)</f>
        <v>6</v>
      </c>
      <c r="E37" s="129" t="s">
        <v>34</v>
      </c>
      <c r="F37" s="131">
        <f>D37/2</f>
        <v>3</v>
      </c>
      <c r="G37" s="129" t="s">
        <v>35</v>
      </c>
      <c r="H37" s="129"/>
      <c r="I37" s="129"/>
      <c r="J37" s="132"/>
    </row>
    <row r="38" spans="1:10" ht="12.75">
      <c r="A38" s="66"/>
      <c r="B38" s="67"/>
      <c r="C38" s="67"/>
      <c r="D38" s="133">
        <f>CEILING(H49,2)</f>
        <v>16</v>
      </c>
      <c r="E38" s="134" t="s">
        <v>36</v>
      </c>
      <c r="F38" s="133">
        <f>D38/2</f>
        <v>8</v>
      </c>
      <c r="G38" s="134" t="s">
        <v>35</v>
      </c>
      <c r="H38" s="134"/>
      <c r="I38" s="67"/>
      <c r="J38" s="71"/>
    </row>
    <row r="39" spans="1:10" ht="12.75">
      <c r="A39" s="72"/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12.75">
      <c r="A40" s="72"/>
      <c r="B40" s="73"/>
      <c r="C40" s="73"/>
      <c r="D40" s="73"/>
      <c r="E40" s="73"/>
      <c r="F40" s="73"/>
      <c r="G40" s="73"/>
      <c r="H40" s="75"/>
      <c r="I40" s="73"/>
      <c r="J40" s="74"/>
    </row>
    <row r="41" spans="1:10" ht="12.75">
      <c r="A41" s="72"/>
      <c r="B41" s="73"/>
      <c r="C41" s="73"/>
      <c r="D41" s="73"/>
      <c r="E41" s="73"/>
      <c r="F41" s="73"/>
      <c r="G41" s="73"/>
      <c r="H41" s="73"/>
      <c r="I41" s="73"/>
      <c r="J41" s="74"/>
    </row>
    <row r="42" spans="1:10" ht="12.75">
      <c r="A42" s="76"/>
      <c r="B42" s="77"/>
      <c r="C42" s="77"/>
      <c r="D42" s="77"/>
      <c r="E42" s="77"/>
      <c r="F42" s="77"/>
      <c r="G42" s="77"/>
      <c r="H42" s="77"/>
      <c r="I42" s="77"/>
      <c r="J42" s="78"/>
    </row>
    <row r="44" spans="1:10" ht="12.75">
      <c r="A44" s="126" t="s">
        <v>33</v>
      </c>
      <c r="B44" s="135"/>
      <c r="C44" s="135"/>
      <c r="D44" s="135"/>
      <c r="E44" s="135"/>
      <c r="F44" s="135"/>
      <c r="G44" s="135"/>
      <c r="H44" s="135"/>
      <c r="I44" s="135"/>
      <c r="J44" s="136"/>
    </row>
    <row r="45" spans="1:10" ht="12.75">
      <c r="A45" s="137"/>
      <c r="B45" s="129"/>
      <c r="C45" s="129"/>
      <c r="D45" s="129"/>
      <c r="E45" s="138"/>
      <c r="F45" s="129"/>
      <c r="G45" s="129"/>
      <c r="H45" s="129"/>
      <c r="I45" s="129"/>
      <c r="J45" s="132"/>
    </row>
    <row r="46" spans="1:10" ht="12.75">
      <c r="A46" s="137"/>
      <c r="B46" s="129"/>
      <c r="C46" s="129"/>
      <c r="D46" s="129"/>
      <c r="E46" s="138"/>
      <c r="F46" s="129"/>
      <c r="G46" s="129"/>
      <c r="H46" s="129"/>
      <c r="I46" s="129"/>
      <c r="J46" s="132"/>
    </row>
    <row r="47" spans="1:10" ht="12.75">
      <c r="A47" s="137"/>
      <c r="B47" s="129"/>
      <c r="C47" s="129"/>
      <c r="D47" s="129"/>
      <c r="E47" s="83"/>
      <c r="F47" s="129"/>
      <c r="G47" s="129"/>
      <c r="H47" s="129"/>
      <c r="I47" s="139"/>
      <c r="J47" s="132"/>
    </row>
    <row r="48" spans="1:10" ht="12.75">
      <c r="A48" s="137"/>
      <c r="B48" s="134" t="s">
        <v>41</v>
      </c>
      <c r="C48" s="129"/>
      <c r="D48" s="129"/>
      <c r="E48" s="133">
        <f>G31*1440</f>
        <v>20.177462655338765</v>
      </c>
      <c r="F48" s="129" t="s">
        <v>38</v>
      </c>
      <c r="G48" s="129"/>
      <c r="H48" s="140">
        <f>E48*B13/60</f>
        <v>4.035492531067753</v>
      </c>
      <c r="I48" s="129" t="s">
        <v>34</v>
      </c>
      <c r="J48" s="132"/>
    </row>
    <row r="49" spans="1:10" ht="12.75">
      <c r="A49" s="137"/>
      <c r="B49" s="129"/>
      <c r="C49" s="129"/>
      <c r="D49" s="129"/>
      <c r="E49" s="129"/>
      <c r="F49" s="129"/>
      <c r="G49" s="129"/>
      <c r="H49" s="131">
        <f>E48*D13/60</f>
        <v>15.276001853014243</v>
      </c>
      <c r="I49" s="129" t="s">
        <v>36</v>
      </c>
      <c r="J49" s="132"/>
    </row>
    <row r="50" spans="1:10" ht="12.75">
      <c r="A50" s="137"/>
      <c r="B50" s="129"/>
      <c r="C50" s="129"/>
      <c r="D50" s="129"/>
      <c r="E50" s="138"/>
      <c r="F50" s="134"/>
      <c r="G50" s="129"/>
      <c r="H50" s="129"/>
      <c r="I50" s="129"/>
      <c r="J50" s="132"/>
    </row>
    <row r="51" spans="1:10" ht="12.75">
      <c r="A51" s="141"/>
      <c r="B51" s="112"/>
      <c r="C51" s="112"/>
      <c r="D51" s="112"/>
      <c r="E51" s="112"/>
      <c r="F51" s="112"/>
      <c r="G51" s="112"/>
      <c r="H51" s="112"/>
      <c r="I51" s="112"/>
      <c r="J51" s="142"/>
    </row>
    <row r="53" spans="1:10" ht="12.75">
      <c r="A53" s="143" t="s">
        <v>44</v>
      </c>
      <c r="B53" s="90"/>
      <c r="C53" s="90"/>
      <c r="D53" s="90"/>
      <c r="E53" s="90"/>
      <c r="F53" s="90"/>
      <c r="G53" s="90"/>
      <c r="H53" s="90"/>
      <c r="I53" s="90"/>
      <c r="J53" s="91"/>
    </row>
    <row r="54" spans="1:10" ht="12.75">
      <c r="A54" s="72" t="s">
        <v>47</v>
      </c>
      <c r="B54" s="73"/>
      <c r="C54" s="73"/>
      <c r="D54" s="73"/>
      <c r="E54" s="73"/>
      <c r="F54" s="73"/>
      <c r="G54" s="73"/>
      <c r="H54" s="73"/>
      <c r="I54" s="73"/>
      <c r="J54" s="74"/>
    </row>
    <row r="55" spans="1:10" ht="12.75">
      <c r="A55" s="72" t="s">
        <v>48</v>
      </c>
      <c r="B55" s="73"/>
      <c r="C55" s="73"/>
      <c r="D55" s="73"/>
      <c r="E55" s="73"/>
      <c r="F55" s="73"/>
      <c r="G55" s="73"/>
      <c r="H55" s="73"/>
      <c r="I55" s="73"/>
      <c r="J55" s="74"/>
    </row>
    <row r="56" spans="1:10" ht="12.75">
      <c r="A56" s="72"/>
      <c r="B56" s="73"/>
      <c r="C56" s="73"/>
      <c r="D56" s="73"/>
      <c r="E56" s="73"/>
      <c r="F56" s="73"/>
      <c r="G56" s="73"/>
      <c r="H56" s="73"/>
      <c r="I56" s="73"/>
      <c r="J56" s="74"/>
    </row>
    <row r="57" spans="1:10" ht="12.75">
      <c r="A57" s="72"/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12.75">
      <c r="A58" s="76"/>
      <c r="B58" s="77"/>
      <c r="C58" s="77"/>
      <c r="D58" s="77"/>
      <c r="E58" s="77"/>
      <c r="F58" s="77"/>
      <c r="G58" s="77"/>
      <c r="H58" s="77"/>
      <c r="I58" s="77"/>
      <c r="J58" s="78"/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Marcibyc</dc:creator>
  <cp:keywords/>
  <dc:description/>
  <cp:lastModifiedBy>Marcibyc</cp:lastModifiedBy>
  <cp:lastPrinted>2011-03-18T10:42:52Z</cp:lastPrinted>
  <dcterms:created xsi:type="dcterms:W3CDTF">2011-03-18T10:28:04Z</dcterms:created>
  <dcterms:modified xsi:type="dcterms:W3CDTF">2016-10-11T13:38:41Z</dcterms:modified>
  <cp:category/>
  <cp:version/>
  <cp:contentType/>
  <cp:contentStatus/>
</cp:coreProperties>
</file>